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issues\health\bloodtests\"/>
    </mc:Choice>
  </mc:AlternateContent>
  <xr:revisionPtr revIDLastSave="0" documentId="13_ncr:1_{C4018A78-554D-450F-9B23-E4F9BE22EF27}" xr6:coauthVersionLast="47" xr6:coauthVersionMax="47" xr10:uidLastSave="{00000000-0000-0000-0000-000000000000}"/>
  <bookViews>
    <workbookView xWindow="2700" yWindow="645" windowWidth="34965" windowHeight="19260" xr2:uid="{4407FB1D-2D7C-479D-9474-35055730C7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33" i="1" s="1"/>
  <c r="E9" i="1"/>
  <c r="E12" i="1" s="1"/>
  <c r="D9" i="1"/>
  <c r="D12" i="1"/>
  <c r="E33" i="1"/>
  <c r="E22" i="1"/>
  <c r="J22" i="1"/>
  <c r="D22" i="1"/>
  <c r="F35" i="1"/>
  <c r="F24" i="1"/>
  <c r="F14" i="1"/>
  <c r="M9" i="1"/>
  <c r="M12" i="1" s="1"/>
  <c r="L9" i="1"/>
  <c r="L12" i="1" s="1"/>
  <c r="K9" i="1"/>
  <c r="K12" i="1" s="1"/>
  <c r="J9" i="1"/>
  <c r="J12" i="1" s="1"/>
  <c r="I9" i="1"/>
  <c r="I12" i="1" s="1"/>
  <c r="H9" i="1"/>
  <c r="H33" i="1" s="1"/>
  <c r="G9" i="1"/>
  <c r="G33" i="1" s="1"/>
  <c r="L22" i="1" l="1"/>
  <c r="K22" i="1"/>
  <c r="I22" i="1"/>
  <c r="F12" i="1"/>
  <c r="F22" i="1"/>
  <c r="M22" i="1"/>
  <c r="H22" i="1"/>
  <c r="G22" i="1"/>
  <c r="D28" i="1" s="1"/>
  <c r="D33" i="1"/>
  <c r="M33" i="1"/>
  <c r="L33" i="1"/>
  <c r="K33" i="1"/>
  <c r="G12" i="1"/>
  <c r="J33" i="1"/>
  <c r="H12" i="1"/>
  <c r="I33" i="1"/>
  <c r="N22" i="1" l="1"/>
  <c r="N33" i="1"/>
  <c r="D18" i="1"/>
  <c r="E18" i="1" s="1"/>
  <c r="F18" i="1" s="1"/>
  <c r="G18" i="1" s="1"/>
  <c r="H18" i="1" s="1"/>
  <c r="N12" i="1"/>
  <c r="E28" i="1"/>
  <c r="F28" i="1" s="1"/>
  <c r="G28" i="1" s="1"/>
  <c r="H28" i="1" l="1"/>
  <c r="D39" i="1"/>
  <c r="E39" i="1" s="1"/>
  <c r="F39" i="1" l="1"/>
  <c r="G39" i="1" s="1"/>
  <c r="H39" i="1" s="1"/>
</calcChain>
</file>

<file path=xl/sharedStrings.xml><?xml version="1.0" encoding="utf-8"?>
<sst xmlns="http://schemas.openxmlformats.org/spreadsheetml/2006/main" count="91" uniqueCount="47">
  <si>
    <t>Def.</t>
  </si>
  <si>
    <t>Albumin</t>
  </si>
  <si>
    <t>Creatinine</t>
  </si>
  <si>
    <t xml:space="preserve"> Glucose</t>
  </si>
  <si>
    <t xml:space="preserve"> C-reac Protein</t>
  </si>
  <si>
    <t xml:space="preserve"> Lymphocyte</t>
  </si>
  <si>
    <t>Mean Cell Volume</t>
  </si>
  <si>
    <t xml:space="preserve"> Red Cell Dist Width</t>
  </si>
  <si>
    <t xml:space="preserve"> Alkaline Phosphatase</t>
  </si>
  <si>
    <t>White Blood Cells</t>
  </si>
  <si>
    <t xml:space="preserve"> Age</t>
  </si>
  <si>
    <t>Status</t>
  </si>
  <si>
    <t>present</t>
  </si>
  <si>
    <t>Input</t>
  </si>
  <si>
    <t>Units</t>
  </si>
  <si>
    <t>g/dL</t>
  </si>
  <si>
    <t>mg/dL</t>
  </si>
  <si>
    <t>mg/L</t>
  </si>
  <si>
    <t xml:space="preserve"> %</t>
  </si>
  <si>
    <t xml:space="preserve"> fL</t>
  </si>
  <si>
    <t xml:space="preserve"> U/L</t>
  </si>
  <si>
    <r>
      <t>10^3 cells/</t>
    </r>
    <r>
      <rPr>
        <sz val="10"/>
        <rFont val="Symbol"/>
        <family val="1"/>
        <charset val="2"/>
      </rPr>
      <t>m</t>
    </r>
    <r>
      <rPr>
        <sz val="11"/>
        <color theme="1"/>
        <rFont val="Aptos Narrow"/>
        <family val="2"/>
        <scheme val="minor"/>
      </rPr>
      <t>L</t>
    </r>
  </si>
  <si>
    <t xml:space="preserve"> years</t>
  </si>
  <si>
    <t>Conv</t>
  </si>
  <si>
    <t>cInput</t>
  </si>
  <si>
    <t xml:space="preserve"> cUnits</t>
  </si>
  <si>
    <t>g/L</t>
  </si>
  <si>
    <r>
      <t>m</t>
    </r>
    <r>
      <rPr>
        <sz val="11"/>
        <color theme="1"/>
        <rFont val="Aptos Narrow"/>
        <family val="2"/>
        <scheme val="minor"/>
      </rPr>
      <t>mol/L</t>
    </r>
  </si>
  <si>
    <t>mmol/L</t>
  </si>
  <si>
    <t>Ln(mg/dL)</t>
  </si>
  <si>
    <t>Wts</t>
  </si>
  <si>
    <t>Terms</t>
  </si>
  <si>
    <t>Calculation:</t>
  </si>
  <si>
    <t>t</t>
  </si>
  <si>
    <t>years</t>
  </si>
  <si>
    <t>months</t>
  </si>
  <si>
    <t>g</t>
  </si>
  <si>
    <t>b0</t>
  </si>
  <si>
    <t>LinComb</t>
  </si>
  <si>
    <t>MortScore</t>
  </si>
  <si>
    <t>Ptypic Age</t>
  </si>
  <si>
    <t>est. DNAm Age</t>
  </si>
  <si>
    <t>est. D MScore</t>
  </si>
  <si>
    <t>Results</t>
  </si>
  <si>
    <t>Using Old Levine Values</t>
  </si>
  <si>
    <t>Using more recent NHANES</t>
  </si>
  <si>
    <t>Using UK Biobank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</si>
</sst>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8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rgb="FF00B0F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/>
    <xf numFmtId="0" fontId="1" fillId="0" borderId="6" xfId="0" applyFont="1" applyBorder="1" applyAlignment="1">
      <alignment horizontal="left"/>
    </xf>
    <xf numFmtId="0" fontId="0" fillId="0" borderId="7" xfId="0" applyBorder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/>
    <xf numFmtId="0" fontId="0" fillId="0" borderId="10" xfId="0" applyBorder="1"/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/>
    <xf numFmtId="164" fontId="6" fillId="0" borderId="8" xfId="0" applyNumberFormat="1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E94C-0AE1-4350-9B17-36F5D33317CA}">
  <dimension ref="C2:N39"/>
  <sheetViews>
    <sheetView tabSelected="1" workbookViewId="0">
      <selection activeCell="E39" sqref="E39"/>
    </sheetView>
  </sheetViews>
  <sheetFormatPr defaultRowHeight="15" x14ac:dyDescent="0.25"/>
  <cols>
    <col min="3" max="3" width="14.85546875" customWidth="1"/>
    <col min="4" max="4" width="14" customWidth="1"/>
    <col min="5" max="5" width="11.28515625" customWidth="1"/>
    <col min="6" max="6" width="14.85546875" customWidth="1"/>
    <col min="7" max="7" width="13.28515625" customWidth="1"/>
    <col min="8" max="8" width="13.140625" customWidth="1"/>
    <col min="9" max="9" width="11.7109375" customWidth="1"/>
    <col min="10" max="10" width="14.140625" customWidth="1"/>
    <col min="11" max="11" width="20.42578125" customWidth="1"/>
    <col min="12" max="12" width="17" customWidth="1"/>
  </cols>
  <sheetData>
    <row r="2" spans="3:14" x14ac:dyDescent="0.25">
      <c r="C2" s="1"/>
    </row>
    <row r="3" spans="3:14" x14ac:dyDescent="0.25">
      <c r="C3" s="1"/>
    </row>
    <row r="4" spans="3:14" ht="38.25" x14ac:dyDescent="0.25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4" t="s">
        <v>10</v>
      </c>
    </row>
    <row r="5" spans="3:14" x14ac:dyDescent="0.25">
      <c r="C5" s="2" t="s">
        <v>11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4"/>
    </row>
    <row r="6" spans="3:14" x14ac:dyDescent="0.25">
      <c r="C6" s="5" t="s">
        <v>13</v>
      </c>
      <c r="D6" s="5">
        <v>5</v>
      </c>
      <c r="E6" s="5">
        <v>0.85</v>
      </c>
      <c r="F6" s="5">
        <v>80</v>
      </c>
      <c r="G6" s="5">
        <v>0.15</v>
      </c>
      <c r="H6" s="5">
        <v>40</v>
      </c>
      <c r="I6" s="5">
        <v>88</v>
      </c>
      <c r="J6" s="5">
        <v>12</v>
      </c>
      <c r="K6" s="5">
        <v>45</v>
      </c>
      <c r="L6" s="5">
        <v>4.2</v>
      </c>
      <c r="M6" s="5">
        <v>47</v>
      </c>
    </row>
    <row r="7" spans="3:14" x14ac:dyDescent="0.25">
      <c r="C7" s="6" t="s">
        <v>14</v>
      </c>
      <c r="D7" s="7" t="s">
        <v>15</v>
      </c>
      <c r="E7" s="7" t="s">
        <v>16</v>
      </c>
      <c r="F7" s="7" t="s">
        <v>16</v>
      </c>
      <c r="G7" s="7" t="s">
        <v>17</v>
      </c>
      <c r="H7" s="7" t="s">
        <v>18</v>
      </c>
      <c r="I7" s="7" t="s">
        <v>19</v>
      </c>
      <c r="J7" s="7" t="s">
        <v>18</v>
      </c>
      <c r="K7" s="7" t="s">
        <v>20</v>
      </c>
      <c r="L7" s="7" t="s">
        <v>21</v>
      </c>
      <c r="M7" s="7" t="s">
        <v>22</v>
      </c>
    </row>
    <row r="8" spans="3:14" x14ac:dyDescent="0.25">
      <c r="C8" s="8" t="s">
        <v>23</v>
      </c>
      <c r="D8" s="9">
        <v>10</v>
      </c>
      <c r="E8" s="9">
        <v>88.4</v>
      </c>
      <c r="F8" s="9">
        <v>5.5500000000000001E-2</v>
      </c>
      <c r="G8" s="9">
        <v>0.1</v>
      </c>
      <c r="H8" s="9"/>
      <c r="I8" s="9"/>
      <c r="J8" s="9"/>
      <c r="K8" s="9"/>
      <c r="L8" s="9"/>
      <c r="M8" s="9"/>
    </row>
    <row r="9" spans="3:14" x14ac:dyDescent="0.25">
      <c r="C9" s="10" t="s">
        <v>24</v>
      </c>
      <c r="D9" s="11">
        <f>D6*D8</f>
        <v>50</v>
      </c>
      <c r="E9" s="11">
        <f>E6*E8</f>
        <v>75.14</v>
      </c>
      <c r="F9" s="11">
        <f>F6*F8</f>
        <v>4.4400000000000004</v>
      </c>
      <c r="G9" s="12">
        <f>LN(G6*G8)</f>
        <v>-4.1997050778799272</v>
      </c>
      <c r="H9" s="11">
        <f t="shared" ref="H9:M9" si="0">H6</f>
        <v>40</v>
      </c>
      <c r="I9" s="11">
        <f t="shared" si="0"/>
        <v>88</v>
      </c>
      <c r="J9" s="11">
        <f t="shared" si="0"/>
        <v>12</v>
      </c>
      <c r="K9" s="11">
        <f t="shared" si="0"/>
        <v>45</v>
      </c>
      <c r="L9" s="11">
        <f t="shared" si="0"/>
        <v>4.2</v>
      </c>
      <c r="M9" s="11">
        <f t="shared" si="0"/>
        <v>47</v>
      </c>
    </row>
    <row r="10" spans="3:14" x14ac:dyDescent="0.25">
      <c r="C10" s="6" t="s">
        <v>25</v>
      </c>
      <c r="D10" s="7" t="s">
        <v>26</v>
      </c>
      <c r="E10" s="13" t="s">
        <v>27</v>
      </c>
      <c r="F10" s="7" t="s">
        <v>28</v>
      </c>
      <c r="G10" s="7" t="s">
        <v>29</v>
      </c>
      <c r="H10" s="7" t="s">
        <v>18</v>
      </c>
      <c r="I10" s="7" t="s">
        <v>19</v>
      </c>
      <c r="J10" s="7" t="s">
        <v>18</v>
      </c>
      <c r="K10" s="7" t="s">
        <v>20</v>
      </c>
      <c r="L10" s="7" t="s">
        <v>21</v>
      </c>
      <c r="M10" s="7" t="s">
        <v>22</v>
      </c>
    </row>
    <row r="11" spans="3:14" x14ac:dyDescent="0.25">
      <c r="C11" s="8" t="s">
        <v>30</v>
      </c>
      <c r="D11" s="9">
        <v>-3.3599999999999998E-2</v>
      </c>
      <c r="E11" s="9">
        <v>9.4999999999999998E-3</v>
      </c>
      <c r="F11" s="9">
        <v>0.1953</v>
      </c>
      <c r="G11" s="9">
        <v>9.5399999999999999E-2</v>
      </c>
      <c r="H11" s="9">
        <v>-1.2E-2</v>
      </c>
      <c r="I11" s="9">
        <v>2.6800000000000001E-2</v>
      </c>
      <c r="J11" s="9">
        <v>0.3306</v>
      </c>
      <c r="K11" s="9">
        <v>1.9E-3</v>
      </c>
      <c r="L11" s="9">
        <v>5.5399999999999998E-2</v>
      </c>
      <c r="M11" s="9">
        <v>8.0399999999999999E-2</v>
      </c>
    </row>
    <row r="12" spans="3:14" x14ac:dyDescent="0.25">
      <c r="C12" s="14" t="s">
        <v>31</v>
      </c>
      <c r="D12" s="15">
        <f t="shared" ref="D12:M12" si="1">D9*D11</f>
        <v>-1.68</v>
      </c>
      <c r="E12" s="15">
        <f t="shared" si="1"/>
        <v>0.71382999999999996</v>
      </c>
      <c r="F12" s="15">
        <f t="shared" si="1"/>
        <v>0.86713200000000012</v>
      </c>
      <c r="G12" s="15">
        <f t="shared" si="1"/>
        <v>-0.40065186442974504</v>
      </c>
      <c r="H12" s="15">
        <f t="shared" si="1"/>
        <v>-0.48</v>
      </c>
      <c r="I12" s="15">
        <f t="shared" si="1"/>
        <v>2.3584000000000001</v>
      </c>
      <c r="J12" s="15">
        <f t="shared" si="1"/>
        <v>3.9672000000000001</v>
      </c>
      <c r="K12" s="15">
        <f t="shared" si="1"/>
        <v>8.5500000000000007E-2</v>
      </c>
      <c r="L12" s="15">
        <f t="shared" si="1"/>
        <v>0.23268</v>
      </c>
      <c r="M12" s="15">
        <f t="shared" si="1"/>
        <v>3.7787999999999999</v>
      </c>
      <c r="N12" s="38">
        <f>SUM(D12:M12)</f>
        <v>9.4428901355702557</v>
      </c>
    </row>
    <row r="13" spans="3:14" x14ac:dyDescent="0.25">
      <c r="C13" s="16" t="s">
        <v>32</v>
      </c>
      <c r="D13" s="36" t="s">
        <v>44</v>
      </c>
      <c r="M13" s="17"/>
    </row>
    <row r="14" spans="3:14" x14ac:dyDescent="0.25">
      <c r="C14" s="18" t="s">
        <v>33</v>
      </c>
      <c r="D14" s="19">
        <v>10</v>
      </c>
      <c r="E14" s="19" t="s">
        <v>34</v>
      </c>
      <c r="F14" s="19">
        <f>D14*12</f>
        <v>120</v>
      </c>
      <c r="G14" s="19" t="s">
        <v>35</v>
      </c>
      <c r="M14" s="17"/>
    </row>
    <row r="15" spans="3:14" x14ac:dyDescent="0.25">
      <c r="C15" s="20" t="s">
        <v>36</v>
      </c>
      <c r="D15" s="9">
        <v>7.6927000000000002E-3</v>
      </c>
      <c r="E15" s="17"/>
      <c r="M15" s="17"/>
    </row>
    <row r="16" spans="3:14" x14ac:dyDescent="0.25">
      <c r="C16" s="21" t="s">
        <v>37</v>
      </c>
      <c r="D16" s="22">
        <v>-19.906700000000001</v>
      </c>
      <c r="E16" s="23"/>
      <c r="M16" s="17"/>
    </row>
    <row r="17" spans="3:14" x14ac:dyDescent="0.25">
      <c r="C17" s="24"/>
      <c r="D17" s="24" t="s">
        <v>38</v>
      </c>
      <c r="E17" s="24" t="s">
        <v>39</v>
      </c>
      <c r="F17" s="24" t="s">
        <v>40</v>
      </c>
      <c r="G17" s="24" t="s">
        <v>41</v>
      </c>
      <c r="H17" s="24" t="s">
        <v>42</v>
      </c>
      <c r="I17" s="25"/>
      <c r="J17" s="25"/>
      <c r="K17" s="25"/>
      <c r="L17" s="25"/>
      <c r="M17" s="26"/>
    </row>
    <row r="18" spans="3:14" x14ac:dyDescent="0.25">
      <c r="C18" s="27" t="s">
        <v>43</v>
      </c>
      <c r="D18" s="37">
        <f>D12+E12+F12+G12+H12+I12+J12+K12+L12+M12+D16</f>
        <v>-10.463809864429745</v>
      </c>
      <c r="E18" s="29">
        <f>1-EXP(-EXP(D18)*(EXP(D15*F14)-1)/D15)</f>
        <v>5.6150071226271914E-3</v>
      </c>
      <c r="F18" s="27">
        <f>141.50225 + LN(-0.00553*LN(1 -E18))/0.09165</f>
        <v>28.277309557377649</v>
      </c>
      <c r="G18" s="27">
        <f>F18/(1+1.28047*EXP(0.0344329*(-182.344+F18)))</f>
        <v>28.098604016610487</v>
      </c>
      <c r="H18" s="29">
        <f>1 - EXP(-0.000520363523*EXP(0.090165*G18))</f>
        <v>6.5339202834632237E-3</v>
      </c>
      <c r="I18" s="30"/>
      <c r="J18" s="30"/>
      <c r="K18" s="30"/>
      <c r="L18" s="30"/>
      <c r="M18" s="31"/>
    </row>
    <row r="19" spans="3:14" x14ac:dyDescent="0.25">
      <c r="C19" s="1"/>
    </row>
    <row r="20" spans="3:14" x14ac:dyDescent="0.25">
      <c r="C20" s="1"/>
    </row>
    <row r="21" spans="3:14" x14ac:dyDescent="0.25">
      <c r="C21" s="8" t="s">
        <v>30</v>
      </c>
      <c r="D21" s="9">
        <v>-2.9100000000000001E-2</v>
      </c>
      <c r="E21" s="9">
        <v>1.8E-3</v>
      </c>
      <c r="F21" s="9">
        <v>4.6100000000000002E-2</v>
      </c>
      <c r="G21" s="9">
        <v>4.2700000000000002E-2</v>
      </c>
      <c r="H21" s="9">
        <v>-1.5299999999999999E-2</v>
      </c>
      <c r="I21" s="9">
        <v>3.32E-2</v>
      </c>
      <c r="J21" s="9">
        <v>0.17660000000000001</v>
      </c>
      <c r="K21" s="9">
        <v>3.3999999999999998E-3</v>
      </c>
      <c r="L21" s="9">
        <v>2.2599999999999999E-2</v>
      </c>
      <c r="M21" s="9">
        <v>7.7700000000000005E-2</v>
      </c>
    </row>
    <row r="22" spans="3:14" x14ac:dyDescent="0.25">
      <c r="C22" s="14" t="s">
        <v>31</v>
      </c>
      <c r="D22" s="15">
        <f>D9*D21</f>
        <v>-1.4550000000000001</v>
      </c>
      <c r="E22" s="15">
        <f t="shared" ref="E22:M22" si="2">E9*E21</f>
        <v>0.13525200000000001</v>
      </c>
      <c r="F22" s="15">
        <f t="shared" si="2"/>
        <v>0.20468400000000003</v>
      </c>
      <c r="G22" s="15">
        <f t="shared" si="2"/>
        <v>-0.17932740682547291</v>
      </c>
      <c r="H22" s="15">
        <f t="shared" si="2"/>
        <v>-0.61199999999999999</v>
      </c>
      <c r="I22" s="15">
        <f t="shared" si="2"/>
        <v>2.9216000000000002</v>
      </c>
      <c r="J22" s="15">
        <f t="shared" si="2"/>
        <v>2.1192000000000002</v>
      </c>
      <c r="K22" s="15">
        <f t="shared" si="2"/>
        <v>0.153</v>
      </c>
      <c r="L22" s="15">
        <f t="shared" si="2"/>
        <v>9.4920000000000004E-2</v>
      </c>
      <c r="M22" s="15">
        <f t="shared" si="2"/>
        <v>3.6519000000000004</v>
      </c>
      <c r="N22" s="38">
        <f>SUM(D22:M22)</f>
        <v>7.0342285931745279</v>
      </c>
    </row>
    <row r="23" spans="3:14" x14ac:dyDescent="0.25">
      <c r="C23" s="16" t="s">
        <v>32</v>
      </c>
      <c r="D23" s="36" t="s">
        <v>45</v>
      </c>
      <c r="M23" s="17"/>
    </row>
    <row r="24" spans="3:14" x14ac:dyDescent="0.25">
      <c r="C24" s="18" t="s">
        <v>33</v>
      </c>
      <c r="D24" s="19">
        <v>10</v>
      </c>
      <c r="E24" s="19" t="s">
        <v>34</v>
      </c>
      <c r="F24" s="19">
        <f>D24*12</f>
        <v>120</v>
      </c>
      <c r="G24" s="19" t="s">
        <v>35</v>
      </c>
      <c r="M24" s="17"/>
    </row>
    <row r="25" spans="3:14" x14ac:dyDescent="0.25">
      <c r="C25" s="20" t="s">
        <v>36</v>
      </c>
      <c r="D25" s="9">
        <v>7.6927000000000002E-3</v>
      </c>
      <c r="E25" s="17"/>
      <c r="M25" s="17"/>
    </row>
    <row r="26" spans="3:14" x14ac:dyDescent="0.25">
      <c r="C26" s="21" t="s">
        <v>37</v>
      </c>
      <c r="D26" s="22">
        <v>-19.906700000000001</v>
      </c>
      <c r="E26" s="23"/>
      <c r="M26" s="17"/>
    </row>
    <row r="27" spans="3:14" x14ac:dyDescent="0.25">
      <c r="C27" s="24"/>
      <c r="D27" s="24" t="s">
        <v>38</v>
      </c>
      <c r="E27" s="24" t="s">
        <v>39</v>
      </c>
      <c r="F27" s="24" t="s">
        <v>40</v>
      </c>
      <c r="G27" s="24" t="s">
        <v>41</v>
      </c>
      <c r="H27" s="24" t="s">
        <v>42</v>
      </c>
      <c r="I27" s="25"/>
      <c r="J27" s="25"/>
      <c r="K27" s="25"/>
      <c r="L27" s="25"/>
      <c r="M27" s="26"/>
    </row>
    <row r="28" spans="3:14" x14ac:dyDescent="0.25">
      <c r="C28" s="27" t="s">
        <v>43</v>
      </c>
      <c r="D28" s="37">
        <f>D22+E22+F22+G22+H22+I22+J22+K22+L22+M22+D26</f>
        <v>-12.872471406825472</v>
      </c>
      <c r="E28" s="29">
        <f>1-EXP(-EXP(D28)*(EXP(D25*F24)-1)/D25)</f>
        <v>5.0628385593476377E-4</v>
      </c>
      <c r="F28" s="27">
        <f>139.7259 + LN(-0.0062*LN(1 -E28))/0.0846</f>
        <v>-10.053838267674934</v>
      </c>
      <c r="G28" s="27">
        <f>F28/(1+1.28047*EXP(0.0344329*(-182.344+F28)))</f>
        <v>-10.03678360466653</v>
      </c>
      <c r="H28" s="29">
        <f>1 - EXP(-0.000520363523*EXP(0.090165*G28))</f>
        <v>2.1049371605752487E-4</v>
      </c>
      <c r="I28" s="30"/>
      <c r="J28" s="30"/>
      <c r="K28" s="30"/>
      <c r="L28" s="30"/>
      <c r="M28" s="31"/>
    </row>
    <row r="29" spans="3:14" x14ac:dyDescent="0.25">
      <c r="C29" s="32"/>
      <c r="D29" s="33"/>
      <c r="E29" s="34"/>
      <c r="F29" s="32"/>
      <c r="G29" s="32"/>
      <c r="H29" s="34"/>
      <c r="I29" s="35"/>
      <c r="J29" s="35"/>
      <c r="K29" s="35"/>
      <c r="L29" s="35"/>
      <c r="M29" s="35"/>
    </row>
    <row r="30" spans="3:14" x14ac:dyDescent="0.25">
      <c r="C30" s="32"/>
      <c r="D30" s="33"/>
      <c r="E30" s="34"/>
      <c r="F30" s="32"/>
      <c r="G30" s="32"/>
      <c r="H30" s="34"/>
      <c r="I30" s="35"/>
      <c r="J30" s="35"/>
      <c r="K30" s="35"/>
      <c r="L30" s="35"/>
      <c r="M30" s="35"/>
    </row>
    <row r="32" spans="3:14" x14ac:dyDescent="0.25">
      <c r="C32" s="8" t="s">
        <v>30</v>
      </c>
      <c r="D32" s="9">
        <v>-1.37E-2</v>
      </c>
      <c r="E32" s="9">
        <v>3.2000000000000002E-3</v>
      </c>
      <c r="F32" s="9">
        <v>0.94299999999999995</v>
      </c>
      <c r="G32" s="9">
        <v>0.17399999999999999</v>
      </c>
      <c r="H32" s="9">
        <v>-0.28199999999999997</v>
      </c>
      <c r="I32" s="9">
        <v>-2.7000000000000001E-3</v>
      </c>
      <c r="J32" s="9">
        <v>8.4400000000000003E-2</v>
      </c>
      <c r="K32" s="9">
        <v>3.3E-3</v>
      </c>
      <c r="L32" s="9">
        <v>1.89E-2</v>
      </c>
      <c r="M32" s="9">
        <v>9.4600000000000004E-2</v>
      </c>
    </row>
    <row r="33" spans="3:14" x14ac:dyDescent="0.25">
      <c r="C33" s="14" t="s">
        <v>31</v>
      </c>
      <c r="D33" s="15">
        <f>D9*D32</f>
        <v>-0.68500000000000005</v>
      </c>
      <c r="E33" s="15">
        <f t="shared" ref="E33:M33" si="3">E9*E32</f>
        <v>0.24044800000000002</v>
      </c>
      <c r="F33" s="15">
        <f t="shared" si="3"/>
        <v>4.1869199999999998</v>
      </c>
      <c r="G33" s="15">
        <f t="shared" si="3"/>
        <v>-0.73074868355110734</v>
      </c>
      <c r="H33" s="15">
        <f t="shared" si="3"/>
        <v>-11.28</v>
      </c>
      <c r="I33" s="15">
        <f t="shared" si="3"/>
        <v>-0.23760000000000001</v>
      </c>
      <c r="J33" s="15">
        <f t="shared" si="3"/>
        <v>1.0127999999999999</v>
      </c>
      <c r="K33" s="15">
        <f t="shared" si="3"/>
        <v>0.14849999999999999</v>
      </c>
      <c r="L33" s="15">
        <f t="shared" si="3"/>
        <v>7.9380000000000006E-2</v>
      </c>
      <c r="M33" s="15">
        <f t="shared" si="3"/>
        <v>4.4462000000000002</v>
      </c>
      <c r="N33" s="38">
        <f>SUM(D33:M33)</f>
        <v>-2.819100683551107</v>
      </c>
    </row>
    <row r="34" spans="3:14" x14ac:dyDescent="0.25">
      <c r="C34" s="16" t="s">
        <v>32</v>
      </c>
      <c r="D34" s="36" t="s">
        <v>46</v>
      </c>
      <c r="M34" s="17"/>
    </row>
    <row r="35" spans="3:14" x14ac:dyDescent="0.25">
      <c r="C35" s="18" t="s">
        <v>33</v>
      </c>
      <c r="D35" s="19">
        <v>10</v>
      </c>
      <c r="E35" s="19" t="s">
        <v>34</v>
      </c>
      <c r="F35" s="19">
        <f>D35*12</f>
        <v>120</v>
      </c>
      <c r="G35" s="19" t="s">
        <v>35</v>
      </c>
      <c r="M35" s="17"/>
    </row>
    <row r="36" spans="3:14" x14ac:dyDescent="0.25">
      <c r="C36" s="20" t="s">
        <v>36</v>
      </c>
      <c r="D36" s="9">
        <v>1.41E-2</v>
      </c>
      <c r="E36" s="17"/>
      <c r="M36" s="17"/>
    </row>
    <row r="37" spans="3:14" x14ac:dyDescent="0.25">
      <c r="C37" s="21" t="s">
        <v>37</v>
      </c>
      <c r="D37" s="22">
        <v>-14.7996</v>
      </c>
      <c r="E37" s="23"/>
      <c r="M37" s="17"/>
    </row>
    <row r="38" spans="3:14" x14ac:dyDescent="0.25">
      <c r="C38" s="24"/>
      <c r="D38" s="24" t="s">
        <v>38</v>
      </c>
      <c r="E38" s="24" t="s">
        <v>39</v>
      </c>
      <c r="F38" s="24" t="s">
        <v>40</v>
      </c>
      <c r="G38" s="24" t="s">
        <v>41</v>
      </c>
      <c r="H38" s="24" t="s">
        <v>42</v>
      </c>
      <c r="I38" s="25"/>
      <c r="J38" s="25"/>
      <c r="K38" s="25"/>
      <c r="L38" s="25"/>
      <c r="M38" s="26"/>
    </row>
    <row r="39" spans="3:14" x14ac:dyDescent="0.25">
      <c r="C39" s="27" t="s">
        <v>43</v>
      </c>
      <c r="D39" s="28">
        <f>D33+E33+F33+G33+H33+I33+J33+K33+L33+M33+D37</f>
        <v>-17.618700683551108</v>
      </c>
      <c r="E39" s="29">
        <f>1-EXP(-EXP(D39)*(EXP(D36*F35)-1)/D36)</f>
        <v>7.0066594147766281E-6</v>
      </c>
      <c r="F39" s="27">
        <f>130.9765 + LN(-0.0137*LN(1 -E39))/0.1028</f>
        <v>-26.212269056330911</v>
      </c>
      <c r="G39" s="27">
        <f>F39/(1+1.28047*EXP(0.0344329*(-182.344+F39)))</f>
        <v>-26.186759854219371</v>
      </c>
      <c r="H39" s="29">
        <f>1 - EXP(-0.000520363523*EXP(0.090165*G39))</f>
        <v>4.9076186108498732E-5</v>
      </c>
      <c r="I39" s="30"/>
      <c r="J39" s="30"/>
      <c r="K39" s="30"/>
      <c r="L39" s="30"/>
      <c r="M3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Hemming - general account</dc:creator>
  <cp:lastModifiedBy>John Hemming - general account</cp:lastModifiedBy>
  <dcterms:created xsi:type="dcterms:W3CDTF">2024-03-21T12:41:07Z</dcterms:created>
  <dcterms:modified xsi:type="dcterms:W3CDTF">2024-03-21T13:14:55Z</dcterms:modified>
</cp:coreProperties>
</file>